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N12" i="1"/>
  <c r="N11"/>
  <c r="N10"/>
  <c r="N9"/>
  <c r="N8"/>
  <c r="N7"/>
  <c r="N6"/>
  <c r="N5"/>
  <c r="N4"/>
  <c r="M12"/>
  <c r="M11"/>
  <c r="M10"/>
  <c r="M9"/>
  <c r="M8"/>
  <c r="M7"/>
  <c r="M6"/>
  <c r="M5"/>
  <c r="M4"/>
  <c r="L12"/>
  <c r="L11"/>
  <c r="L10"/>
  <c r="L9"/>
  <c r="L8"/>
  <c r="L7"/>
  <c r="L6"/>
  <c r="L5"/>
  <c r="L4"/>
  <c r="K12"/>
  <c r="K11"/>
  <c r="K10"/>
  <c r="K9"/>
  <c r="K8"/>
  <c r="K7"/>
  <c r="K6"/>
  <c r="K5"/>
  <c r="K4"/>
  <c r="J11"/>
  <c r="J10"/>
  <c r="J9"/>
  <c r="J8"/>
  <c r="J7"/>
  <c r="J6"/>
  <c r="J5"/>
  <c r="J4"/>
  <c r="J12" s="1"/>
  <c r="I12"/>
  <c r="I11"/>
  <c r="I10"/>
  <c r="I9"/>
  <c r="I8"/>
  <c r="I7"/>
  <c r="I6"/>
  <c r="I5"/>
  <c r="I4"/>
  <c r="H12"/>
  <c r="H11"/>
  <c r="H10"/>
  <c r="H9"/>
  <c r="H8"/>
  <c r="H7"/>
  <c r="H6"/>
  <c r="H5"/>
  <c r="H4"/>
  <c r="G12"/>
  <c r="G11"/>
  <c r="G10"/>
  <c r="G9"/>
  <c r="G8"/>
  <c r="G7"/>
  <c r="G6"/>
  <c r="G5"/>
  <c r="G4"/>
  <c r="F12"/>
  <c r="F11"/>
  <c r="F10"/>
  <c r="F9"/>
  <c r="F8"/>
  <c r="F7"/>
  <c r="F6"/>
  <c r="F5"/>
  <c r="F4"/>
  <c r="E12" l="1"/>
  <c r="E11"/>
  <c r="E10"/>
  <c r="E9"/>
  <c r="E8"/>
  <c r="E7"/>
  <c r="E6"/>
  <c r="E5"/>
  <c r="E4"/>
  <c r="C12"/>
  <c r="C11"/>
  <c r="C10"/>
  <c r="C9"/>
  <c r="C8"/>
  <c r="C7"/>
  <c r="C6"/>
  <c r="C5"/>
  <c r="C4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<sst xmlns="http://schemas.openxmlformats.org/spreadsheetml/2006/main" count="23" uniqueCount="23">
  <si>
    <t>Janeiro</t>
  </si>
  <si>
    <t>Fevereiro</t>
  </si>
  <si>
    <t>Março</t>
  </si>
  <si>
    <t>Abril</t>
  </si>
  <si>
    <t>Maio</t>
  </si>
  <si>
    <t>Junho</t>
  </si>
  <si>
    <t>SER I</t>
  </si>
  <si>
    <t>SER II</t>
  </si>
  <si>
    <t>SER III</t>
  </si>
  <si>
    <t>SER IV</t>
  </si>
  <si>
    <t>SER V</t>
  </si>
  <si>
    <t>SER VI</t>
  </si>
  <si>
    <t>SERCEFOR</t>
  </si>
  <si>
    <t>MANUTENÇÃO</t>
  </si>
  <si>
    <t>Julho</t>
  </si>
  <si>
    <t>Agosto</t>
  </si>
  <si>
    <t>Setembro</t>
  </si>
  <si>
    <t>Outubro</t>
  </si>
  <si>
    <t>Novembro</t>
  </si>
  <si>
    <t>Dezembro</t>
  </si>
  <si>
    <t>TOTAL</t>
  </si>
  <si>
    <t>QUANTIDADE TOTAL DE RESÍDUOS PÚBLICOS COLETADA (Ton) - 2011</t>
  </si>
  <si>
    <t>EMPRESAS 
PARTICULARES/ COOPERATIVAS/ ASSOC. CATADORES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</si>
</sst>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/>
    <xf numFmtId="0" fontId="1" fillId="2" borderId="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" xfId="0" applyFont="1" applyFill="1" applyBorder="1"/>
    <xf numFmtId="2" fontId="0" fillId="0" borderId="12" xfId="0" applyNumberFormat="1" applyFont="1" applyBorder="1"/>
    <xf numFmtId="2" fontId="0" fillId="0" borderId="12" xfId="0" applyNumberFormat="1" applyFont="1" applyBorder="1" applyAlignment="1">
      <alignment horizontal="center"/>
    </xf>
    <xf numFmtId="2" fontId="3" fillId="0" borderId="12" xfId="1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0" fillId="0" borderId="12" xfId="0" applyNumberFormat="1" applyBorder="1"/>
  </cellXfs>
  <cellStyles count="3">
    <cellStyle name="Normal" xfId="0" builtinId="0"/>
    <cellStyle name="Normal 2" xfId="1"/>
    <cellStyle name="Normal 2 2" xfId="2"/>
  </cellStyles>
  <dxfs count="30"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8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8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indexed="8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bottom" textRotation="0" wrapText="0" indent="0" relativeIndent="255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relativeIndent="255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C3:N12" totalsRowCount="1" headerRowDxfId="29" dataDxfId="27" totalsRowDxfId="25" headerRowBorderDxfId="28" tableBorderDxfId="26" totalsRowBorderDxfId="24">
  <tableColumns count="12">
    <tableColumn id="1" name="Janeiro" totalsRowFunction="custom" dataDxfId="23" totalsRowDxfId="21">
      <totalsRowFormula>SUM([Janeiro])</totalsRowFormula>
    </tableColumn>
    <tableColumn id="2" name="Fevereiro" totalsRowFunction="custom" dataDxfId="22" totalsRowDxfId="20">
      <calculatedColumnFormula>37541442.5/1000</calculatedColumnFormula>
      <totalsRowFormula>SUM([Fevereiro])</totalsRowFormula>
    </tableColumn>
    <tableColumn id="3" name="Março" totalsRowFunction="custom" dataDxfId="9" totalsRowDxfId="19">
      <totalsRowFormula>SUM([Março])</totalsRowFormula>
    </tableColumn>
    <tableColumn id="4" name="Abril" totalsRowFunction="custom" dataDxfId="8" totalsRowDxfId="18">
      <totalsRowFormula>SUM([Abril])</totalsRowFormula>
    </tableColumn>
    <tableColumn id="5" name="Maio" totalsRowFunction="custom" dataDxfId="7" totalsRowDxfId="17">
      <totalsRowFormula>SUM([Maio])</totalsRowFormula>
    </tableColumn>
    <tableColumn id="6" name="Junho" totalsRowFunction="custom" dataDxfId="6" totalsRowDxfId="16">
      <totalsRowFormula>SUM([Junho])</totalsRowFormula>
    </tableColumn>
    <tableColumn id="7" name="Julho" totalsRowFunction="custom" dataDxfId="5" totalsRowDxfId="15">
      <totalsRowFormula>SUM([Julho])</totalsRowFormula>
    </tableColumn>
    <tableColumn id="8" name="Agosto" totalsRowFunction="custom" dataDxfId="4" totalsRowDxfId="14">
      <totalsRowFormula>SUM([Agosto])</totalsRowFormula>
    </tableColumn>
    <tableColumn id="9" name="Setembro" totalsRowFunction="custom" dataDxfId="3" totalsRowDxfId="13">
      <totalsRowFormula>SUM([Setembro])</totalsRowFormula>
    </tableColumn>
    <tableColumn id="10" name="Outubro" totalsRowFunction="custom" dataDxfId="2" totalsRowDxfId="12">
      <totalsRowFormula>SUM([Outubro])</totalsRowFormula>
    </tableColumn>
    <tableColumn id="11" name="Novembro" totalsRowFunction="custom" dataDxfId="1" totalsRowDxfId="11">
      <totalsRowFormula>SUM([Novembro])</totalsRowFormula>
    </tableColumn>
    <tableColumn id="12" name="Dezembro" totalsRowFunction="custom" dataDxfId="0" totalsRowDxfId="10">
      <totalsRowFormula>SUM([Dezembro])</totalsRow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2"/>
  <sheetViews>
    <sheetView tabSelected="1" workbookViewId="0">
      <selection activeCell="Q11" sqref="Q11"/>
    </sheetView>
  </sheetViews>
  <sheetFormatPr defaultRowHeight="15"/>
  <cols>
    <col min="1" max="1" width="16" customWidth="1"/>
    <col min="2" max="2" width="15.140625" customWidth="1"/>
    <col min="3" max="3" width="9.5703125" customWidth="1"/>
    <col min="4" max="4" width="10.85546875" customWidth="1"/>
    <col min="5" max="5" width="10" customWidth="1"/>
    <col min="10" max="10" width="9.28515625" customWidth="1"/>
    <col min="11" max="11" width="11.85546875" customWidth="1"/>
    <col min="12" max="12" width="10.5703125" customWidth="1"/>
    <col min="13" max="13" width="12.5703125" customWidth="1"/>
    <col min="14" max="14" width="12.28515625" customWidth="1"/>
  </cols>
  <sheetData>
    <row r="2" spans="1:14">
      <c r="A2" s="1"/>
      <c r="B2" s="1"/>
      <c r="C2" s="13" t="s">
        <v>21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>
      <c r="A3" s="1"/>
      <c r="B3" s="1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7" t="s">
        <v>19</v>
      </c>
    </row>
    <row r="4" spans="1:14" ht="15" customHeight="1">
      <c r="A4" s="16" t="s">
        <v>22</v>
      </c>
      <c r="B4" s="3" t="s">
        <v>6</v>
      </c>
      <c r="C4" s="9">
        <f>737385.5/1000</f>
        <v>737.38549999999998</v>
      </c>
      <c r="D4" s="11">
        <f>2534847.5/1000</f>
        <v>2534.8474999999999</v>
      </c>
      <c r="E4" s="12">
        <f>1883199/1000</f>
        <v>1883.1990000000001</v>
      </c>
      <c r="F4" s="22">
        <f>1175858/1000</f>
        <v>1175.8579999999999</v>
      </c>
      <c r="G4" s="22">
        <f>1605030/1000</f>
        <v>1605.03</v>
      </c>
      <c r="H4" s="22">
        <f>1954821/1000</f>
        <v>1954.8209999999999</v>
      </c>
      <c r="I4" s="22">
        <f>1212926/1000</f>
        <v>1212.9259999999999</v>
      </c>
      <c r="J4" s="22">
        <f>2432659/1000</f>
        <v>2432.6590000000001</v>
      </c>
      <c r="K4" s="22">
        <f>2328608.5/1000</f>
        <v>2328.6084999999998</v>
      </c>
      <c r="L4" s="22">
        <f>1850956.5/1000</f>
        <v>1850.9565</v>
      </c>
      <c r="M4" s="22">
        <f>1250781.1/1000</f>
        <v>1250.7811000000002</v>
      </c>
      <c r="N4" s="22">
        <f>993121.07/1000</f>
        <v>993.12106999999992</v>
      </c>
    </row>
    <row r="5" spans="1:14">
      <c r="A5" s="17"/>
      <c r="B5" s="3" t="s">
        <v>7</v>
      </c>
      <c r="C5" s="9">
        <f>1350031.5/1000</f>
        <v>1350.0315000000001</v>
      </c>
      <c r="D5" s="11">
        <f>1123894/1000</f>
        <v>1123.894</v>
      </c>
      <c r="E5" s="12">
        <f>1777035/1000</f>
        <v>1777.0350000000001</v>
      </c>
      <c r="F5" s="22">
        <f>1762129/1000</f>
        <v>1762.1289999999999</v>
      </c>
      <c r="G5" s="22">
        <f>1749445/1000</f>
        <v>1749.4449999999999</v>
      </c>
      <c r="H5" s="22">
        <f>1721619/1000</f>
        <v>1721.6189999999999</v>
      </c>
      <c r="I5" s="22">
        <f>1989908/1000</f>
        <v>1989.9079999999999</v>
      </c>
      <c r="J5" s="22">
        <f>870799/1000</f>
        <v>870.79899999999998</v>
      </c>
      <c r="K5" s="22">
        <f>822672/1000</f>
        <v>822.67200000000003</v>
      </c>
      <c r="L5" s="22">
        <f>1391600/1000</f>
        <v>1391.6</v>
      </c>
      <c r="M5" s="22">
        <f>1944583.9/1000</f>
        <v>1944.5838999999999</v>
      </c>
      <c r="N5" s="22">
        <f>2529534.0401/1000</f>
        <v>2529.5340400999999</v>
      </c>
    </row>
    <row r="6" spans="1:14">
      <c r="A6" s="17"/>
      <c r="B6" s="3" t="s">
        <v>8</v>
      </c>
      <c r="C6" s="9">
        <f>1706051.6/1000</f>
        <v>1706.0516</v>
      </c>
      <c r="D6" s="11">
        <f>3256306.1/1000</f>
        <v>3256.3061000000002</v>
      </c>
      <c r="E6" s="12">
        <f>2830894.6/1000</f>
        <v>2830.8946000000001</v>
      </c>
      <c r="F6" s="22">
        <f>839411.5/1000</f>
        <v>839.41150000000005</v>
      </c>
      <c r="G6" s="22">
        <f>1614289.5/1000</f>
        <v>1614.2895000000001</v>
      </c>
      <c r="H6" s="22">
        <f>1050344/1000</f>
        <v>1050.3440000000001</v>
      </c>
      <c r="I6" s="22">
        <f>683610.5/1000</f>
        <v>683.6105</v>
      </c>
      <c r="J6" s="22">
        <f>2274639.5/1000</f>
        <v>2274.6395000000002</v>
      </c>
      <c r="K6" s="22">
        <f>1639603/1000</f>
        <v>1639.6030000000001</v>
      </c>
      <c r="L6" s="22">
        <f>613246.5/1000</f>
        <v>613.24649999999997</v>
      </c>
      <c r="M6" s="22">
        <f>528552.7/1000</f>
        <v>528.55269999999996</v>
      </c>
      <c r="N6" s="22">
        <f>401814.1202/1000</f>
        <v>401.81412019999999</v>
      </c>
    </row>
    <row r="7" spans="1:14">
      <c r="A7" s="17"/>
      <c r="B7" s="3" t="s">
        <v>9</v>
      </c>
      <c r="C7" s="9">
        <f>1390104.5/1000</f>
        <v>1390.1044999999999</v>
      </c>
      <c r="D7" s="10">
        <f>2987817.7/1000</f>
        <v>2987.8177000000001</v>
      </c>
      <c r="E7" s="12">
        <f>4230111.5/1000</f>
        <v>4230.1115</v>
      </c>
      <c r="F7" s="22">
        <f>1645863/1000</f>
        <v>1645.8630000000001</v>
      </c>
      <c r="G7" s="22">
        <f>2541400.5/1000</f>
        <v>2541.4005000000002</v>
      </c>
      <c r="H7" s="22">
        <f>2483692.5/1000</f>
        <v>2483.6925000000001</v>
      </c>
      <c r="I7" s="22">
        <f>1456228/1000</f>
        <v>1456.2280000000001</v>
      </c>
      <c r="J7" s="22">
        <f>1375840/1000</f>
        <v>1375.84</v>
      </c>
      <c r="K7" s="22">
        <f>1806267.1/1000</f>
        <v>1806.2671</v>
      </c>
      <c r="L7" s="22">
        <f>2648939.4/1000</f>
        <v>2648.9393999999998</v>
      </c>
      <c r="M7" s="22">
        <f>1066756.7/1000</f>
        <v>1066.7566999999999</v>
      </c>
      <c r="N7" s="22">
        <f>1304832.7878/1000</f>
        <v>1304.8327878</v>
      </c>
    </row>
    <row r="8" spans="1:14">
      <c r="A8" s="17"/>
      <c r="B8" s="3" t="s">
        <v>10</v>
      </c>
      <c r="C8" s="9">
        <f>2998981.4/1000</f>
        <v>2998.9814000000001</v>
      </c>
      <c r="D8" s="11">
        <f>3884533.1/1000</f>
        <v>3884.5331000000001</v>
      </c>
      <c r="E8" s="12">
        <f>3596797.1/1000</f>
        <v>3596.7971000000002</v>
      </c>
      <c r="F8" s="22">
        <f>2931615/1000</f>
        <v>2931.6149999999998</v>
      </c>
      <c r="G8" s="22">
        <f>2219758/1000</f>
        <v>2219.7579999999998</v>
      </c>
      <c r="H8" s="22">
        <f>1779223.1/1000</f>
        <v>1779.2231000000002</v>
      </c>
      <c r="I8" s="22">
        <f>4191402.1/1000</f>
        <v>4191.4021000000002</v>
      </c>
      <c r="J8" s="22">
        <f>1836692/1000</f>
        <v>1836.692</v>
      </c>
      <c r="K8" s="22">
        <f>1355149/1000</f>
        <v>1355.1489999999999</v>
      </c>
      <c r="L8" s="22">
        <f>2575246.4/1000</f>
        <v>2575.2464</v>
      </c>
      <c r="M8" s="22">
        <f>2081812.2/1000</f>
        <v>2081.8121999999998</v>
      </c>
      <c r="N8" s="22">
        <f>2254042.0914/1000</f>
        <v>2254.0420913999997</v>
      </c>
    </row>
    <row r="9" spans="1:14">
      <c r="A9" s="17"/>
      <c r="B9" s="3" t="s">
        <v>11</v>
      </c>
      <c r="C9" s="9">
        <f>3067507.5/1000</f>
        <v>3067.5075000000002</v>
      </c>
      <c r="D9" s="11">
        <f>3674271/1000</f>
        <v>3674.2710000000002</v>
      </c>
      <c r="E9" s="12">
        <f>3802833.1/1000</f>
        <v>3802.8331000000003</v>
      </c>
      <c r="F9" s="22">
        <f>2426851/1000</f>
        <v>2426.8510000000001</v>
      </c>
      <c r="G9" s="22">
        <f>2435853/1000</f>
        <v>2435.8530000000001</v>
      </c>
      <c r="H9" s="22">
        <f>2881604.5/1000</f>
        <v>2881.6044999999999</v>
      </c>
      <c r="I9" s="22">
        <f>2618992/1000</f>
        <v>2618.9920000000002</v>
      </c>
      <c r="J9" s="22">
        <f>2812291/1000</f>
        <v>2812.2910000000002</v>
      </c>
      <c r="K9" s="22">
        <f>2874763/1000</f>
        <v>2874.7629999999999</v>
      </c>
      <c r="L9" s="22">
        <f>2286681.5/1000</f>
        <v>2286.6815000000001</v>
      </c>
      <c r="M9" s="22">
        <f>2624832.2/1000</f>
        <v>2624.8322000000003</v>
      </c>
      <c r="N9" s="22">
        <f>2960890.4592/1000</f>
        <v>2960.8904591999999</v>
      </c>
    </row>
    <row r="10" spans="1:14">
      <c r="A10" s="17"/>
      <c r="B10" s="3" t="s">
        <v>12</v>
      </c>
      <c r="C10" s="9">
        <f>249308/1000</f>
        <v>249.30799999999999</v>
      </c>
      <c r="D10" s="10">
        <f>222937.5/1000</f>
        <v>222.9375</v>
      </c>
      <c r="E10" s="12">
        <f>345575/1000</f>
        <v>345.57499999999999</v>
      </c>
      <c r="F10" s="22">
        <f>293831/1000</f>
        <v>293.83100000000002</v>
      </c>
      <c r="G10" s="22">
        <f>318650/1000</f>
        <v>318.64999999999998</v>
      </c>
      <c r="H10" s="22">
        <f>369705/1000</f>
        <v>369.70499999999998</v>
      </c>
      <c r="I10" s="22">
        <f>241168/1000</f>
        <v>241.16800000000001</v>
      </c>
      <c r="J10" s="22">
        <f>190851/1000</f>
        <v>190.851</v>
      </c>
      <c r="K10" s="22">
        <f>177200/1000</f>
        <v>177.2</v>
      </c>
      <c r="L10" s="22">
        <f>185828/1000</f>
        <v>185.828</v>
      </c>
      <c r="M10" s="22">
        <f>243947/1000</f>
        <v>243.947</v>
      </c>
      <c r="N10" s="22">
        <f>80689.4599/1000</f>
        <v>80.689459900000003</v>
      </c>
    </row>
    <row r="11" spans="1:14">
      <c r="A11" s="17"/>
      <c r="B11" s="4" t="s">
        <v>13</v>
      </c>
      <c r="C11" s="9">
        <f>37034999.5/1000</f>
        <v>37034.999499999998</v>
      </c>
      <c r="D11" s="11">
        <f>37541442.5/1000</f>
        <v>37541.442499999997</v>
      </c>
      <c r="E11" s="12">
        <f>10925714/1000</f>
        <v>10925.714</v>
      </c>
      <c r="F11" s="22">
        <f>11018862/1000</f>
        <v>11018.861999999999</v>
      </c>
      <c r="G11" s="22">
        <f>11767467/10000</f>
        <v>1176.7466999999999</v>
      </c>
      <c r="H11" s="22">
        <f>11033604.5/1000</f>
        <v>11033.604499999999</v>
      </c>
      <c r="I11" s="22">
        <f>11242103/1000</f>
        <v>11242.102999999999</v>
      </c>
      <c r="J11" s="22">
        <f>11726737/1000</f>
        <v>11726.736999999999</v>
      </c>
      <c r="K11" s="22">
        <f>11310868/1000</f>
        <v>11310.868</v>
      </c>
      <c r="L11" s="22">
        <f>10773155.5/1000</f>
        <v>10773.155500000001</v>
      </c>
      <c r="M11" s="22">
        <f>10849382/1000</f>
        <v>10849.382</v>
      </c>
      <c r="N11" s="22">
        <f>10750031.30157/1000</f>
        <v>10750.031301569999</v>
      </c>
    </row>
    <row r="12" spans="1:14" s="2" customFormat="1">
      <c r="A12" s="18"/>
      <c r="B12" s="8" t="s">
        <v>20</v>
      </c>
      <c r="C12" s="19">
        <f>SUM([Janeiro])</f>
        <v>48534.369500000001</v>
      </c>
      <c r="D12" s="20">
        <f>SUM([Fevereiro])</f>
        <v>55226.049399999996</v>
      </c>
      <c r="E12" s="20">
        <f>SUM([Março])</f>
        <v>29392.159299999999</v>
      </c>
      <c r="F12" s="20">
        <f>SUM([Abril])</f>
        <v>22094.4205</v>
      </c>
      <c r="G12" s="20">
        <f>SUM([Maio])</f>
        <v>13661.172700000001</v>
      </c>
      <c r="H12" s="20">
        <f>SUM([Junho])</f>
        <v>23274.613599999997</v>
      </c>
      <c r="I12" s="20">
        <f>SUM([Julho])</f>
        <v>23636.337599999999</v>
      </c>
      <c r="J12" s="20">
        <f>SUM([Agosto])</f>
        <v>23520.5085</v>
      </c>
      <c r="K12" s="20">
        <f>SUM([Setembro])</f>
        <v>22315.130600000004</v>
      </c>
      <c r="L12" s="20">
        <f>SUM([Outubro])</f>
        <v>22325.6538</v>
      </c>
      <c r="M12" s="20">
        <f>SUM([Novembro])</f>
        <v>20590.647799999999</v>
      </c>
      <c r="N12" s="21">
        <f>SUM([Dezembro])</f>
        <v>21274.95533017</v>
      </c>
    </row>
  </sheetData>
  <mergeCells count="2">
    <mergeCell ref="C2:N2"/>
    <mergeCell ref="A4:A1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4:D11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milenegomes</cp:lastModifiedBy>
  <dcterms:created xsi:type="dcterms:W3CDTF">2014-04-06T17:12:54Z</dcterms:created>
  <dcterms:modified xsi:type="dcterms:W3CDTF">2014-04-07T19:43:04Z</dcterms:modified>
</cp:coreProperties>
</file>